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Rate Calculator" sheetId="2" state="visible" r:id="rId2"/>
    <sheet xmlns:r="http://schemas.openxmlformats.org/officeDocument/2006/relationships" name="Project Estimato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$#,##0.00"/>
    <numFmt numFmtId="165" formatCode="$#,##0"/>
    <numFmt numFmtId="166" formatCode="#,##0 &quot;hrs&quot;"/>
    <numFmt numFmtId="167" formatCode="0.0%"/>
    <numFmt numFmtId="168" formatCode="0.0"/>
  </numFmts>
  <fonts count="15">
    <font>
      <name val="Calibri"/>
      <family val="2"/>
      <color theme="1"/>
      <sz val="11"/>
      <scheme val="minor"/>
    </font>
    <font>
      <name val="Calibri"/>
      <b val="1"/>
      <color rgb="000F172A"/>
      <sz val="16"/>
    </font>
    <font>
      <name val="Calibri"/>
      <b val="1"/>
      <color rgb="000D9488"/>
      <sz val="13"/>
    </font>
    <font>
      <name val="Calibri"/>
      <i val="1"/>
      <color rgb="0064748B"/>
      <sz val="11"/>
    </font>
    <font>
      <name val="Calibri"/>
      <b val="1"/>
      <color rgb="000F172A"/>
      <sz val="11"/>
    </font>
    <font>
      <name val="Calibri"/>
      <color rgb="001E293B"/>
      <sz val="11"/>
    </font>
    <font>
      <name val="Calibri"/>
      <b val="1"/>
      <color rgb="0064748B"/>
      <sz val="9"/>
    </font>
    <font>
      <name val="Calibri"/>
      <b val="1"/>
      <color rgb="000D9488"/>
      <sz val="18"/>
    </font>
    <font>
      <name val="Calibri"/>
      <b val="1"/>
      <color rgb="00FFFFFF"/>
      <sz val="12"/>
    </font>
    <font>
      <name val="Calibri"/>
      <i val="1"/>
      <color rgb="0064748B"/>
      <sz val="10"/>
    </font>
    <font>
      <name val="Calibri"/>
      <b val="1"/>
      <color rgb="001E293B"/>
      <sz val="11"/>
    </font>
    <font>
      <name val="Calibri"/>
      <b val="1"/>
      <color rgb="000D9488"/>
      <sz val="11"/>
    </font>
    <font>
      <name val="Calibri"/>
      <b val="1"/>
      <color rgb="000F172A"/>
      <sz val="18"/>
    </font>
    <font>
      <name val="Calibri"/>
      <b val="1"/>
      <color rgb="000F172A"/>
      <sz val="13"/>
    </font>
    <font>
      <name val="Calibri"/>
      <b val="1"/>
      <color rgb="000D9488"/>
      <sz val="12"/>
    </font>
  </fonts>
  <fills count="8">
    <fill>
      <patternFill/>
    </fill>
    <fill>
      <patternFill patternType="gray125"/>
    </fill>
    <fill>
      <patternFill patternType="solid">
        <fgColor rgb="00F8FAFC"/>
        <bgColor rgb="00F8FAFC"/>
      </patternFill>
    </fill>
    <fill>
      <patternFill patternType="solid">
        <fgColor rgb="000F172A"/>
        <bgColor rgb="000F172A"/>
      </patternFill>
    </fill>
    <fill>
      <patternFill patternType="solid">
        <fgColor rgb="00F1F5F9"/>
        <bgColor rgb="00F1F5F9"/>
      </patternFill>
    </fill>
    <fill>
      <patternFill patternType="solid">
        <fgColor rgb="00CCFBF1"/>
        <bgColor rgb="00CCFBF1"/>
      </patternFill>
    </fill>
    <fill>
      <patternFill patternType="solid">
        <fgColor rgb="00FEF3C7"/>
        <bgColor rgb="00FEF3C7"/>
      </patternFill>
    </fill>
    <fill>
      <patternFill patternType="solid">
        <fgColor rgb="000D9488"/>
        <bgColor rgb="000D9488"/>
      </patternFill>
    </fill>
  </fills>
  <borders count="8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medium">
        <color rgb="000F172A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double">
        <color rgb="000F172A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/>
      <top style="thin">
        <color rgb="00CBD5E1"/>
      </top>
      <bottom style="thin">
        <color rgb="00CBD5E1"/>
      </bottom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</borders>
  <cellStyleXfs count="1">
    <xf numFmtId="0" fontId="0" fillId="0" borderId="0"/>
  </cellStyleXfs>
  <cellXfs count="5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wrapText="1"/>
    </xf>
    <xf numFmtId="0" fontId="6" fillId="2" borderId="1" applyAlignment="1" pivotButton="0" quotePrefix="0" xfId="0">
      <alignment horizontal="center" vertical="center"/>
    </xf>
    <xf numFmtId="0" fontId="0" fillId="0" borderId="1" pivotButton="0" quotePrefix="0" xfId="0"/>
    <xf numFmtId="164" fontId="7" fillId="2" borderId="1" applyAlignment="1" pivotButton="0" quotePrefix="0" xfId="0">
      <alignment horizontal="center" vertical="center"/>
    </xf>
    <xf numFmtId="165" fontId="7" fillId="2" borderId="1" applyAlignment="1" pivotButton="0" quotePrefix="0" xfId="0">
      <alignment horizontal="center" vertical="center"/>
    </xf>
    <xf numFmtId="166" fontId="7" fillId="2" borderId="1" applyAlignment="1" pivotButton="0" quotePrefix="0" xfId="0">
      <alignment horizontal="center" vertical="center"/>
    </xf>
    <xf numFmtId="0" fontId="8" fillId="3" borderId="0" pivotButton="0" quotePrefix="0" xfId="0"/>
    <xf numFmtId="0" fontId="4" fillId="4" borderId="2" pivotButton="0" quotePrefix="0" xfId="0"/>
    <xf numFmtId="0" fontId="4" fillId="4" borderId="2" applyAlignment="1" pivotButton="0" quotePrefix="0" xfId="0">
      <alignment horizontal="right"/>
    </xf>
    <xf numFmtId="0" fontId="5" fillId="0" borderId="1" pivotButton="0" quotePrefix="0" xfId="0"/>
    <xf numFmtId="0" fontId="9" fillId="0" borderId="1" pivotButton="0" quotePrefix="0" xfId="0"/>
    <xf numFmtId="165" fontId="5" fillId="0" borderId="1" applyAlignment="1" pivotButton="0" quotePrefix="0" xfId="0">
      <alignment horizontal="right"/>
    </xf>
    <xf numFmtId="0" fontId="9" fillId="0" borderId="1" applyAlignment="1" pivotButton="0" quotePrefix="0" xfId="0">
      <alignment horizontal="center"/>
    </xf>
    <xf numFmtId="167" fontId="5" fillId="0" borderId="1" applyAlignment="1" pivotButton="0" quotePrefix="0" xfId="0">
      <alignment horizontal="right"/>
    </xf>
    <xf numFmtId="0" fontId="10" fillId="0" borderId="1" pivotButton="0" quotePrefix="0" xfId="0"/>
    <xf numFmtId="165" fontId="10" fillId="5" borderId="1" applyAlignment="1" pivotButton="0" quotePrefix="0" xfId="0">
      <alignment horizontal="right"/>
    </xf>
    <xf numFmtId="0" fontId="10" fillId="0" borderId="3" pivotButton="0" quotePrefix="0" xfId="0"/>
    <xf numFmtId="0" fontId="9" fillId="0" borderId="3" pivotButton="0" quotePrefix="0" xfId="0"/>
    <xf numFmtId="165" fontId="10" fillId="5" borderId="3" applyAlignment="1" pivotButton="0" quotePrefix="0" xfId="0">
      <alignment horizontal="right"/>
    </xf>
    <xf numFmtId="0" fontId="9" fillId="0" borderId="3" applyAlignment="1" pivotButton="0" quotePrefix="0" xfId="0">
      <alignment horizontal="center"/>
    </xf>
    <xf numFmtId="1" fontId="5" fillId="0" borderId="1" applyAlignment="1" pivotButton="0" quotePrefix="0" xfId="0">
      <alignment horizontal="right"/>
    </xf>
    <xf numFmtId="1" fontId="10" fillId="5" borderId="1" applyAlignment="1" pivotButton="0" quotePrefix="0" xfId="0">
      <alignment horizontal="right"/>
    </xf>
    <xf numFmtId="168" fontId="10" fillId="5" borderId="1" applyAlignment="1" pivotButton="0" quotePrefix="0" xfId="0">
      <alignment horizontal="right"/>
    </xf>
    <xf numFmtId="3" fontId="10" fillId="5" borderId="3" applyAlignment="1" pivotButton="0" quotePrefix="0" xfId="0">
      <alignment horizontal="right"/>
    </xf>
    <xf numFmtId="165" fontId="10" fillId="4" borderId="1" applyAlignment="1" pivotButton="0" quotePrefix="0" xfId="0">
      <alignment horizontal="right"/>
    </xf>
    <xf numFmtId="164" fontId="10" fillId="4" borderId="1" applyAlignment="1" pivotButton="0" quotePrefix="0" xfId="0">
      <alignment horizontal="right"/>
    </xf>
    <xf numFmtId="164" fontId="11" fillId="5" borderId="3" applyAlignment="1" pivotButton="0" quotePrefix="0" xfId="0">
      <alignment horizontal="right"/>
    </xf>
    <xf numFmtId="165" fontId="10" fillId="4" borderId="3" applyAlignment="1" pivotButton="0" quotePrefix="0" xfId="0">
      <alignment horizontal="right"/>
    </xf>
    <xf numFmtId="0" fontId="10" fillId="4" borderId="1" pivotButton="0" quotePrefix="0" xfId="0"/>
    <xf numFmtId="0" fontId="0" fillId="0" borderId="6" pivotButton="0" quotePrefix="0" xfId="0"/>
    <xf numFmtId="0" fontId="0" fillId="0" borderId="7" pivotButton="0" quotePrefix="0" xfId="0"/>
    <xf numFmtId="0" fontId="5" fillId="0" borderId="1" applyAlignment="1" pivotButton="0" quotePrefix="0" xfId="0">
      <alignment horizontal="center"/>
    </xf>
    <xf numFmtId="164" fontId="10" fillId="5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164" fontId="11" fillId="5" borderId="1" applyAlignment="1" pivotButton="0" quotePrefix="0" xfId="0">
      <alignment horizontal="right"/>
    </xf>
    <xf numFmtId="167" fontId="10" fillId="6" borderId="1" applyAlignment="1" pivotButton="0" quotePrefix="0" xfId="0">
      <alignment horizontal="right"/>
    </xf>
    <xf numFmtId="166" fontId="12" fillId="2" borderId="1" applyAlignment="1" pivotButton="0" quotePrefix="0" xfId="0">
      <alignment horizontal="center" vertical="center"/>
    </xf>
    <xf numFmtId="165" fontId="12" fillId="2" borderId="1" applyAlignment="1" pivotButton="0" quotePrefix="0" xfId="0">
      <alignment horizontal="center" vertical="center"/>
    </xf>
    <xf numFmtId="0" fontId="13" fillId="0" borderId="0" pivotButton="0" quotePrefix="0" xfId="0"/>
    <xf numFmtId="0" fontId="4" fillId="4" borderId="2" applyAlignment="1" pivotButton="0" quotePrefix="0" xfId="0">
      <alignment horizontal="center"/>
    </xf>
    <xf numFmtId="3" fontId="10" fillId="0" borderId="1" applyAlignment="1" pivotButton="0" quotePrefix="0" xfId="0">
      <alignment horizontal="right"/>
    </xf>
    <xf numFmtId="165" fontId="10" fillId="0" borderId="1" applyAlignment="1" pivotButton="0" quotePrefix="0" xfId="0">
      <alignment horizontal="right"/>
    </xf>
    <xf numFmtId="0" fontId="10" fillId="0" borderId="3" applyAlignment="1" pivotButton="0" quotePrefix="0" xfId="0">
      <alignment horizontal="center"/>
    </xf>
    <xf numFmtId="167" fontId="10" fillId="0" borderId="3" applyAlignment="1" pivotButton="0" quotePrefix="0" xfId="0">
      <alignment horizontal="right"/>
    </xf>
    <xf numFmtId="165" fontId="10" fillId="6" borderId="1" applyAlignment="1" pivotButton="0" quotePrefix="0" xfId="0">
      <alignment horizontal="right"/>
    </xf>
    <xf numFmtId="0" fontId="11" fillId="0" borderId="3" pivotButton="0" quotePrefix="0" xfId="0"/>
    <xf numFmtId="3" fontId="10" fillId="0" borderId="3" applyAlignment="1" pivotButton="0" quotePrefix="0" xfId="0">
      <alignment horizontal="right"/>
    </xf>
    <xf numFmtId="165" fontId="14" fillId="5" borderId="3" applyAlignment="1" pivotButton="0" quotePrefix="0" xfId="0">
      <alignment horizontal="right"/>
    </xf>
    <xf numFmtId="0" fontId="8" fillId="7" borderId="0" pivotButton="0" quotePrefix="0" xfId="0"/>
    <xf numFmtId="0" fontId="10" fillId="0" borderId="1" applyAlignment="1" pivotButton="0" quotePrefix="0" xfId="0">
      <alignment horizontal="center"/>
    </xf>
    <xf numFmtId="3" fontId="5" fillId="0" borderId="1" applyAlignment="1" pivotButton="0" quotePrefix="0" xfId="0">
      <alignment horizontal="right"/>
    </xf>
    <xf numFmtId="164" fontId="10" fillId="0" borderId="3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30"/>
  <sheetViews>
    <sheetView showGridLines="1" workbookViewId="0">
      <selection activeCell="A1" sqref="A1"/>
    </sheetView>
  </sheetViews>
  <sheetFormatPr baseColWidth="8" defaultRowHeight="15" outlineLevelCol="0"/>
  <cols>
    <col width="4" customWidth="1" min="1" max="1"/>
    <col width="110" customWidth="1" min="2" max="2"/>
  </cols>
  <sheetData>
    <row r="2">
      <c r="B2" s="1" t="inlineStr">
        <is>
          <t>NotesVista — Template Studio</t>
        </is>
      </c>
    </row>
    <row r="3">
      <c r="B3" s="2" t="inlineStr">
        <is>
          <t>Project Cost &amp; Rate Estimator (v1.0)</t>
        </is>
      </c>
    </row>
    <row r="4">
      <c r="B4" s="3" t="inlineStr">
        <is>
          <t>Official Template from notesvista.com — Turning scattered notes into clear action.</t>
        </is>
      </c>
    </row>
    <row r="7">
      <c r="B7" s="4" t="inlineStr">
        <is>
          <t>1. Workbook Architecture &amp; Purpose</t>
        </is>
      </c>
    </row>
    <row r="8">
      <c r="B8" s="5" t="inlineStr">
        <is>
          <t>This financial model solves two interconnected business challenges for independent consultants, agencies, and project managers: (1) reverse-engineering your true required billable hourly and daily rates based on personal take-home goals, taxes, and operational overhead; and (2) scoping client projects across 5 standardized milestones with automated contingency buffers and executive quote summaries.</t>
        </is>
      </c>
    </row>
    <row r="10">
      <c r="B10" s="4" t="inlineStr">
        <is>
          <t>2. Sheet 'Rate Calculator' (How to Calculate Sustainable Pricing)</t>
        </is>
      </c>
    </row>
    <row r="11">
      <c r="B11" s="5" t="inlineStr">
        <is>
          <t>• Step A (Income &amp; Taxes): Set your desired annual take-home income and estimated combined tax rate (self-employment, federal, state). The calculator determines required pre-tax personal earnings.</t>
        </is>
      </c>
    </row>
    <row r="12">
      <c r="B12" s="5" t="inlineStr">
        <is>
          <t>• Step B (Operational Overhead): Itemize annual business expenses (software/SaaS subscriptions, hardware depreciation, professional CPA/legal services, insurance, and marketing).</t>
        </is>
      </c>
    </row>
    <row r="13">
      <c r="B13" s="5" t="inlineStr">
        <is>
          <t>• Step C (Working Capacity): Enter realistic non-billable weeks (vacations, holidays, personal leave) and your billable utilization percentage (recommended: 60%–70% to account for business administration, marketing, and sales).</t>
        </is>
      </c>
    </row>
    <row r="14">
      <c r="B14" s="5" t="inlineStr">
        <is>
          <t>• Step D (Target Rates): Set your target business profit margin (e.g., 15%). The sheet automatically calculates your Minimum Break-Even Hourly Rate, Recommended Billable Hourly Rate, and 8-Hour Day Rate.</t>
        </is>
      </c>
    </row>
    <row r="16">
      <c r="B16" s="4" t="inlineStr">
        <is>
          <t>3. Sheet 'Project Estimator' (How to Scope &amp; Quote Projects)</t>
        </is>
      </c>
    </row>
    <row r="17">
      <c r="B17" s="5" t="inlineStr">
        <is>
          <t>• Project Header: Enter the Project Name, Client Name, and Date. By default, the project dynamically inherits your hourly rate from 'Rate Calculator'. You can enter an override rate in cell E8 if a project requires premium or discounted billing.</t>
        </is>
      </c>
    </row>
    <row r="18">
      <c r="B18" s="5" t="inlineStr">
        <is>
          <t>• 5 Standard Project Milestones: Break down your scope into Discovery &amp; Strategy, Design &amp; Prototyping, Build &amp; Development, QA &amp; Testing, and Launch &amp; Handover.</t>
        </is>
      </c>
    </row>
    <row r="19">
      <c r="B19" s="5" t="inlineStr">
        <is>
          <t>• Task Estimation: Enter estimated hours for each deliverable. Each line item automatically calculates task cost at the effective hourly rate.</t>
        </is>
      </c>
    </row>
    <row r="20">
      <c r="B20" s="5" t="inlineStr">
        <is>
          <t>• Contingency Buffer: Specify a risk contingency percentage (default: 15%). This creates a dedicated scope buffer for client-requested revisions, unexpected API edge cases, and scope adjustments.</t>
        </is>
      </c>
    </row>
    <row r="21">
      <c r="B21" s="5" t="inlineStr">
        <is>
          <t>• Executive Proposal Summary: Use the top KPI cards and the Phase Rollup Table to populate formal client proposals, statements of work (SOWs), and contracts.</t>
        </is>
      </c>
    </row>
    <row r="23">
      <c r="B23" s="4" t="inlineStr">
        <is>
          <t>4. Color Conventions &amp; Best Practices</t>
        </is>
      </c>
    </row>
    <row r="24">
      <c r="B24" s="5" t="inlineStr">
        <is>
          <t>• White Cells: User input fields. Modify these freely with your specific numbers and project details.</t>
        </is>
      </c>
    </row>
    <row r="25">
      <c r="B25" s="5" t="inlineStr">
        <is>
          <t>• Light Slate (#F1F5F9) &amp; Mint (#CCFBF1) Cells: Formula cells containing automated financial logic. Do NOT overwrite.</t>
        </is>
      </c>
    </row>
    <row r="26">
      <c r="B26" s="5" t="inlineStr">
        <is>
          <t>• Revisit Rates Regularly: Review your 'Rate Calculator' inputs at least once every 6 months to account for inflation, tax adjustments, and new business software expenses.</t>
        </is>
      </c>
    </row>
    <row r="28">
      <c r="B28" s="4" t="inlineStr">
        <is>
          <t>5. Privacy, Security &amp; Zero Macros Guarantee</t>
        </is>
      </c>
    </row>
    <row r="29">
      <c r="B29" s="5" t="inlineStr">
        <is>
          <t>• 100% Macro-Free: Built with zero VBA code and zero external connections.</t>
        </is>
      </c>
    </row>
    <row r="30">
      <c r="B30" s="5" t="inlineStr">
        <is>
          <t>• 100% Private &amp; Local: All formulas run strictly on your machine in Microsoft Excel, Google Sheets, or Apple Numbers.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L42"/>
  <sheetViews>
    <sheetView showGridLines="1" workbookViewId="0">
      <selection activeCell="A1" sqref="A1"/>
    </sheetView>
  </sheetViews>
  <sheetFormatPr baseColWidth="8" defaultRowHeight="15" outlineLevelCol="0"/>
  <cols>
    <col width="3" customWidth="1" min="1" max="1"/>
    <col width="38" customWidth="1" min="2" max="2"/>
    <col width="54" customWidth="1" min="3" max="3"/>
    <col width="18" customWidth="1" min="4" max="4"/>
    <col width="18" customWidth="1" min="5" max="5"/>
  </cols>
  <sheetData>
    <row r="2">
      <c r="B2" s="1" t="inlineStr">
        <is>
          <t>NotesVista — Hourly &amp; Daily Billable Rate Calculator</t>
        </is>
      </c>
    </row>
    <row r="3">
      <c r="B3" s="3" t="inlineStr">
        <is>
          <t>Reverse-engineer sustainable rates from net personal income, tax brackets, overhead, and utilization capacity.</t>
        </is>
      </c>
    </row>
    <row r="5">
      <c r="B5" s="6" t="inlineStr">
        <is>
          <t>TARGET HOURLY RATE</t>
        </is>
      </c>
      <c r="C5" s="7" t="n"/>
      <c r="E5" s="6" t="inlineStr">
        <is>
          <t>TARGET DAY RATE (8H)</t>
        </is>
      </c>
      <c r="F5" s="7" t="n"/>
      <c r="H5" s="6" t="inlineStr">
        <is>
          <t>TARGET GROSS REVENUE</t>
        </is>
      </c>
      <c r="I5" s="7" t="n"/>
      <c r="K5" s="6" t="inlineStr">
        <is>
          <t>ANNUAL BILLABLE HOURS</t>
        </is>
      </c>
      <c r="L5" s="7" t="n"/>
    </row>
    <row r="6">
      <c r="B6" s="8">
        <f>D40</f>
        <v/>
      </c>
      <c r="C6" s="7" t="n"/>
      <c r="E6" s="9">
        <f>D41</f>
        <v/>
      </c>
      <c r="F6" s="7" t="n"/>
      <c r="H6" s="9">
        <f>D38</f>
        <v/>
      </c>
      <c r="I6" s="7" t="n"/>
      <c r="K6" s="10">
        <f>D33</f>
        <v/>
      </c>
      <c r="L6" s="7" t="n"/>
    </row>
    <row r="7">
      <c r="B7" s="7" t="n"/>
      <c r="C7" s="7" t="n"/>
      <c r="E7" s="7" t="n"/>
      <c r="F7" s="7" t="n"/>
      <c r="H7" s="7" t="n"/>
      <c r="I7" s="7" t="n"/>
      <c r="K7" s="7" t="n"/>
      <c r="L7" s="7" t="n"/>
    </row>
    <row r="10">
      <c r="B10" s="11" t="inlineStr">
        <is>
          <t>1. Personal Income &amp; Tax Obligations</t>
        </is>
      </c>
    </row>
    <row r="11">
      <c r="B11" s="12" t="inlineStr">
        <is>
          <t>Parameter / Metric</t>
        </is>
      </c>
      <c r="C11" s="12" t="inlineStr">
        <is>
          <t>Description &amp; Assumptions</t>
        </is>
      </c>
      <c r="D11" s="13" t="inlineStr">
        <is>
          <t>Value</t>
        </is>
      </c>
      <c r="E11" s="12" t="inlineStr">
        <is>
          <t>Unit</t>
        </is>
      </c>
    </row>
    <row r="12">
      <c r="B12" s="14" t="inlineStr">
        <is>
          <t>Target Annual Net Income (Take-Home)</t>
        </is>
      </c>
      <c r="C12" s="15" t="inlineStr">
        <is>
          <t>Desired post-tax personal salary / distributions</t>
        </is>
      </c>
      <c r="D12" s="16" t="n">
        <v>100000</v>
      </c>
      <c r="E12" s="17" t="inlineStr">
        <is>
          <t>USD / Year</t>
        </is>
      </c>
    </row>
    <row r="13">
      <c r="B13" s="14" t="inlineStr">
        <is>
          <t>Estimated Effective Tax Rate</t>
        </is>
      </c>
      <c r="C13" s="15" t="inlineStr">
        <is>
          <t>Combined federal, state/provincial, and self-employment taxes</t>
        </is>
      </c>
      <c r="D13" s="18" t="n">
        <v>0.28</v>
      </c>
      <c r="E13" s="17" t="inlineStr">
        <is>
          <t>% of Pre-Tax</t>
        </is>
      </c>
    </row>
    <row r="14">
      <c r="B14" s="19" t="inlineStr">
        <is>
          <t>Required Pre-Tax Personal Income</t>
        </is>
      </c>
      <c r="C14" s="15" t="inlineStr">
        <is>
          <t>Net Income / (1 - Tax Rate)</t>
        </is>
      </c>
      <c r="D14" s="20">
        <f>D12/(1-D13)</f>
        <v/>
      </c>
      <c r="E14" s="17" t="inlineStr">
        <is>
          <t>USD / Year</t>
        </is>
      </c>
    </row>
    <row r="16">
      <c r="B16" s="11" t="inlineStr">
        <is>
          <t>2. Annual Business Operating Overhead</t>
        </is>
      </c>
    </row>
    <row r="17">
      <c r="B17" s="12" t="inlineStr">
        <is>
          <t>Parameter / Metric</t>
        </is>
      </c>
      <c r="C17" s="12" t="inlineStr">
        <is>
          <t>Description &amp; Assumptions</t>
        </is>
      </c>
      <c r="D17" s="13" t="inlineStr">
        <is>
          <t>Value</t>
        </is>
      </c>
      <c r="E17" s="12" t="inlineStr">
        <is>
          <t>Unit</t>
        </is>
      </c>
    </row>
    <row r="18">
      <c r="B18" s="14" t="inlineStr">
        <is>
          <t>Software &amp; SaaS Tools</t>
        </is>
      </c>
      <c r="C18" s="15" t="inlineStr">
        <is>
          <t>IDE, cloud infrastructure, design apps, CRM, productivity suite</t>
        </is>
      </c>
      <c r="D18" s="16" t="n">
        <v>3600</v>
      </c>
      <c r="E18" s="17" t="inlineStr">
        <is>
          <t>USD / Year</t>
        </is>
      </c>
    </row>
    <row r="19">
      <c r="B19" s="14" t="inlineStr">
        <is>
          <t>Hardware &amp; Workstation Depreciation</t>
        </is>
      </c>
      <c r="C19" s="15" t="inlineStr">
        <is>
          <t>Laptop, monitors, peripherals, and replacement reserve</t>
        </is>
      </c>
      <c r="D19" s="16" t="n">
        <v>2400</v>
      </c>
      <c r="E19" s="17" t="inlineStr">
        <is>
          <t>USD / Year</t>
        </is>
      </c>
    </row>
    <row r="20">
      <c r="B20" s="14" t="inlineStr">
        <is>
          <t>Professional Services &amp; Compliance</t>
        </is>
      </c>
      <c r="C20" s="15" t="inlineStr">
        <is>
          <t>CPA accounting fees, annual tax preparation, legal review</t>
        </is>
      </c>
      <c r="D20" s="16" t="n">
        <v>2500</v>
      </c>
      <c r="E20" s="17" t="inlineStr">
        <is>
          <t>USD / Year</t>
        </is>
      </c>
    </row>
    <row r="21">
      <c r="B21" s="14" t="inlineStr">
        <is>
          <t>Business &amp; Health Insurance</t>
        </is>
      </c>
      <c r="C21" s="15" t="inlineStr">
        <is>
          <t>Professional indemnity, general liability, health/dental coverage</t>
        </is>
      </c>
      <c r="D21" s="16" t="n">
        <v>6000</v>
      </c>
      <c r="E21" s="17" t="inlineStr">
        <is>
          <t>USD / Year</t>
        </is>
      </c>
    </row>
    <row r="22">
      <c r="B22" s="14" t="inlineStr">
        <is>
          <t>Marketing, Portfolio &amp; Continued Learning</t>
        </is>
      </c>
      <c r="C22" s="15" t="inlineStr">
        <is>
          <t>Website hosting, domain names, books, courses, industry events</t>
        </is>
      </c>
      <c r="D22" s="16" t="n">
        <v>1500</v>
      </c>
      <c r="E22" s="17" t="inlineStr">
        <is>
          <t>USD / Year</t>
        </is>
      </c>
    </row>
    <row r="23">
      <c r="B23" s="21" t="inlineStr">
        <is>
          <t>Total Annual Operating Overhead</t>
        </is>
      </c>
      <c r="C23" s="22" t="inlineStr">
        <is>
          <t>Sum of all non-billable operational costs</t>
        </is>
      </c>
      <c r="D23" s="23">
        <f>SUM(D18:D22)</f>
        <v/>
      </c>
      <c r="E23" s="24" t="inlineStr">
        <is>
          <t>USD / Year</t>
        </is>
      </c>
    </row>
    <row r="25">
      <c r="B25" s="11" t="inlineStr">
        <is>
          <t>3. Working Capacity &amp; Billable Utilization</t>
        </is>
      </c>
    </row>
    <row r="26">
      <c r="B26" s="12" t="inlineStr">
        <is>
          <t>Parameter / Metric</t>
        </is>
      </c>
      <c r="C26" s="12" t="inlineStr">
        <is>
          <t>Description &amp; Assumptions</t>
        </is>
      </c>
      <c r="D26" s="13" t="inlineStr">
        <is>
          <t>Value</t>
        </is>
      </c>
      <c r="E26" s="12" t="inlineStr">
        <is>
          <t>Unit</t>
        </is>
      </c>
    </row>
    <row r="27">
      <c r="B27" s="14" t="inlineStr">
        <is>
          <t>Total Weeks per Calendar Year</t>
        </is>
      </c>
      <c r="C27" s="15" t="inlineStr">
        <is>
          <t>Standard annual calendar baseline</t>
        </is>
      </c>
      <c r="D27" s="25" t="n">
        <v>52</v>
      </c>
      <c r="E27" s="17" t="inlineStr">
        <is>
          <t>Weeks</t>
        </is>
      </c>
    </row>
    <row r="28">
      <c r="B28" s="14" t="inlineStr">
        <is>
          <t>Non-Billable Weeks Off</t>
        </is>
      </c>
      <c r="C28" s="15" t="inlineStr">
        <is>
          <t>Vacation, public holidays, sick leave, professional downtime</t>
        </is>
      </c>
      <c r="D28" s="25" t="n">
        <v>6</v>
      </c>
      <c r="E28" s="17" t="inlineStr">
        <is>
          <t>Weeks</t>
        </is>
      </c>
    </row>
    <row r="29">
      <c r="B29" s="19" t="inlineStr">
        <is>
          <t>Net Working Weeks / Year</t>
        </is>
      </c>
      <c r="C29" s="15" t="inlineStr">
        <is>
          <t>Calendar Weeks - Non-Billable Weeks Off</t>
        </is>
      </c>
      <c r="D29" s="26">
        <f>D27-D28</f>
        <v/>
      </c>
      <c r="E29" s="17" t="inlineStr">
        <is>
          <t>Weeks / Year</t>
        </is>
      </c>
    </row>
    <row r="30">
      <c r="B30" s="14" t="inlineStr">
        <is>
          <t>Nominal Working Hours per Week</t>
        </is>
      </c>
      <c r="C30" s="15" t="inlineStr">
        <is>
          <t>Standard full-time professional commitment</t>
        </is>
      </c>
      <c r="D30" s="25" t="n">
        <v>40</v>
      </c>
      <c r="E30" s="17" t="inlineStr">
        <is>
          <t>Hours / Week</t>
        </is>
      </c>
    </row>
    <row r="31">
      <c r="B31" s="14" t="inlineStr">
        <is>
          <t>Billable Utilization Rate (%)</t>
        </is>
      </c>
      <c r="C31" s="15" t="inlineStr">
        <is>
          <t>Portion of time devoted directly to billable client work vs ops</t>
        </is>
      </c>
      <c r="D31" s="18" t="n">
        <v>0.65</v>
      </c>
      <c r="E31" s="17" t="inlineStr">
        <is>
          <t>% Utilization</t>
        </is>
      </c>
    </row>
    <row r="32">
      <c r="B32" s="19" t="inlineStr">
        <is>
          <t>Billable Hours per Working Week</t>
        </is>
      </c>
      <c r="C32" s="15" t="inlineStr">
        <is>
          <t>Nominal Weekly Hours * Utilization Rate</t>
        </is>
      </c>
      <c r="D32" s="27">
        <f>D30*D31</f>
        <v/>
      </c>
      <c r="E32" s="17" t="inlineStr">
        <is>
          <t>Hours / Week</t>
        </is>
      </c>
    </row>
    <row r="33">
      <c r="B33" s="21" t="inlineStr">
        <is>
          <t>Total Annual Billable Hours</t>
        </is>
      </c>
      <c r="C33" s="22" t="inlineStr">
        <is>
          <t>Net Working Weeks * Billable Hours per Week</t>
        </is>
      </c>
      <c r="D33" s="28">
        <f>D29*D32</f>
        <v/>
      </c>
      <c r="E33" s="24" t="inlineStr">
        <is>
          <t>Hours / Year</t>
        </is>
      </c>
    </row>
    <row r="35">
      <c r="B35" s="11" t="inlineStr">
        <is>
          <t>4. Rate Calculation &amp; Revenue Benchmarks</t>
        </is>
      </c>
    </row>
    <row r="36">
      <c r="B36" s="12" t="inlineStr">
        <is>
          <t>Parameter / Metric</t>
        </is>
      </c>
      <c r="C36" s="12" t="inlineStr">
        <is>
          <t>Description &amp; Assumptions</t>
        </is>
      </c>
      <c r="D36" s="13" t="inlineStr">
        <is>
          <t>Value</t>
        </is>
      </c>
      <c r="E36" s="12" t="inlineStr">
        <is>
          <t>Unit</t>
        </is>
      </c>
    </row>
    <row r="37">
      <c r="B37" s="14" t="inlineStr">
        <is>
          <t>Target Profit / Reinvestment Margin</t>
        </is>
      </c>
      <c r="C37" s="15" t="inlineStr">
        <is>
          <t>Buffer for business growth, reserves, and unexpected costs</t>
        </is>
      </c>
      <c r="D37" s="18" t="n">
        <v>0.15</v>
      </c>
      <c r="E37" s="17" t="inlineStr">
        <is>
          <t>% of Gross</t>
        </is>
      </c>
    </row>
    <row r="38">
      <c r="B38" s="19" t="inlineStr">
        <is>
          <t>Required Gross Business Revenue</t>
        </is>
      </c>
      <c r="C38" s="15" t="inlineStr">
        <is>
          <t>(Pre-Tax Income + Overhead) / (1 - Profit Margin)</t>
        </is>
      </c>
      <c r="D38" s="29">
        <f>(D14+D23)/(1-D37)</f>
        <v/>
      </c>
      <c r="E38" s="17" t="inlineStr">
        <is>
          <t>USD / Year</t>
        </is>
      </c>
    </row>
    <row r="39">
      <c r="B39" s="19" t="inlineStr">
        <is>
          <t>Minimum Break-Even Hourly Rate (0% Profit)</t>
        </is>
      </c>
      <c r="C39" s="15" t="inlineStr">
        <is>
          <t>(Pre-Tax Income + Overhead) / Annual Billable Hours</t>
        </is>
      </c>
      <c r="D39" s="30">
        <f>(D14+D23)/D33</f>
        <v/>
      </c>
      <c r="E39" s="17" t="inlineStr">
        <is>
          <t>USD / Hour</t>
        </is>
      </c>
    </row>
    <row r="40">
      <c r="B40" s="21" t="inlineStr">
        <is>
          <t>Recommended Billable Hourly Rate</t>
        </is>
      </c>
      <c r="C40" s="22" t="inlineStr">
        <is>
          <t>Required Gross Revenue / Annual Billable Hours</t>
        </is>
      </c>
      <c r="D40" s="31">
        <f>D38/D33</f>
        <v/>
      </c>
      <c r="E40" s="24" t="inlineStr">
        <is>
          <t>USD / Hour</t>
        </is>
      </c>
    </row>
    <row r="41">
      <c r="B41" s="21" t="inlineStr">
        <is>
          <t>Recommended Billable Day Rate (8 Hours)</t>
        </is>
      </c>
      <c r="C41" s="22" t="inlineStr">
        <is>
          <t>Billable Hourly Rate * 8 hours</t>
        </is>
      </c>
      <c r="D41" s="32">
        <f>D40*8</f>
        <v/>
      </c>
      <c r="E41" s="24" t="inlineStr">
        <is>
          <t>USD / Day</t>
        </is>
      </c>
    </row>
    <row r="42">
      <c r="B42" s="19" t="inlineStr">
        <is>
          <t>Target Weekly Billable Billing</t>
        </is>
      </c>
      <c r="C42" s="15" t="inlineStr">
        <is>
          <t>Billable Hourly Rate * Weekly Billable Hours</t>
        </is>
      </c>
      <c r="D42" s="29">
        <f>D40*D32</f>
        <v/>
      </c>
      <c r="E42" s="17" t="inlineStr">
        <is>
          <t>USD / Week</t>
        </is>
      </c>
    </row>
  </sheetData>
  <mergeCells count="12">
    <mergeCell ref="B35:E35"/>
    <mergeCell ref="E6:F7"/>
    <mergeCell ref="H6:I7"/>
    <mergeCell ref="B5:C5"/>
    <mergeCell ref="K6:L7"/>
    <mergeCell ref="B16:E16"/>
    <mergeCell ref="E5:F5"/>
    <mergeCell ref="K5:L5"/>
    <mergeCell ref="B6:C7"/>
    <mergeCell ref="H5:I5"/>
    <mergeCell ref="B25:E25"/>
    <mergeCell ref="B10:E1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I67"/>
  <sheetViews>
    <sheetView showGridLines="1" workbookViewId="0">
      <selection activeCell="A1" sqref="A1"/>
    </sheetView>
  </sheetViews>
  <sheetFormatPr baseColWidth="8" defaultRowHeight="15" outlineLevelCol="0"/>
  <cols>
    <col width="3" customWidth="1" min="1" max="1"/>
    <col width="12" customWidth="1" min="2" max="2"/>
    <col width="46" customWidth="1" min="3" max="3"/>
    <col width="24" customWidth="1" min="4" max="4"/>
    <col width="15" customWidth="1" min="5" max="5"/>
    <col width="14" customWidth="1" min="6" max="6"/>
    <col width="16" customWidth="1" min="7" max="7"/>
    <col width="18" customWidth="1" min="8" max="8"/>
    <col width="42" customWidth="1" min="9" max="9"/>
  </cols>
  <sheetData>
    <row r="2">
      <c r="B2" s="1" t="inlineStr">
        <is>
          <t>NotesVista — Milestone Project Cost Estimator</t>
        </is>
      </c>
    </row>
    <row r="3">
      <c r="B3" s="3" t="inlineStr">
        <is>
          <t>Scoping, milestone breakdown, rate modeling, and executive client quote generation.</t>
        </is>
      </c>
    </row>
    <row r="5">
      <c r="B5" s="33" t="inlineStr">
        <is>
          <t>Project Name:</t>
        </is>
      </c>
      <c r="C5" s="14" t="inlineStr">
        <is>
          <t>E-Commerce Platform Re-Architecture &amp; Integration</t>
        </is>
      </c>
      <c r="D5" s="34" t="n"/>
      <c r="E5" s="35" t="n"/>
      <c r="F5" s="33" t="inlineStr">
        <is>
          <t>Estimate Date:</t>
        </is>
      </c>
      <c r="G5" s="36" t="inlineStr">
        <is>
          <t>2026-10-02</t>
        </is>
      </c>
      <c r="H5" s="34" t="n"/>
      <c r="I5" s="35" t="n"/>
    </row>
    <row r="6">
      <c r="B6" s="33" t="inlineStr">
        <is>
          <t>Client Name:</t>
        </is>
      </c>
      <c r="C6" s="14" t="inlineStr">
        <is>
          <t>Vanguard Global Commerce</t>
        </is>
      </c>
      <c r="D6" s="34" t="n"/>
      <c r="E6" s="35" t="n"/>
      <c r="F6" s="33" t="inlineStr">
        <is>
          <t>Lead Architect:</t>
        </is>
      </c>
      <c r="G6" s="36" t="inlineStr">
        <is>
          <t>NotesVista Advisory Lead</t>
        </is>
      </c>
      <c r="H6" s="34" t="n"/>
      <c r="I6" s="35" t="n"/>
    </row>
    <row r="7">
      <c r="B7" s="33" t="inlineStr">
        <is>
          <t>Calculated Hourly Rate:</t>
        </is>
      </c>
      <c r="C7" s="37">
        <f>'Rate Calculator'!D40</f>
        <v/>
      </c>
      <c r="D7" s="15" t="inlineStr">
        <is>
          <t>Override Rate (Optional):</t>
        </is>
      </c>
      <c r="E7" s="38" t="inlineStr"/>
      <c r="F7" s="33" t="inlineStr">
        <is>
          <t>Effective Hourly Rate:</t>
        </is>
      </c>
      <c r="G7" s="39">
        <f>IF(AND(ISNUMBER(E7),E7&gt;0),E7,C7)</f>
        <v/>
      </c>
      <c r="H7" s="34" t="n"/>
      <c r="I7" s="35" t="n"/>
    </row>
    <row r="8">
      <c r="B8" s="33" t="inlineStr">
        <is>
          <t>Contingency Buffer Rate:</t>
        </is>
      </c>
      <c r="C8" s="40" t="n">
        <v>0.15</v>
      </c>
      <c r="D8" s="15" t="inlineStr">
        <is>
          <t>Contingency Buffer Notes:</t>
        </is>
      </c>
      <c r="E8" s="15" t="inlineStr">
        <is>
          <t>Standard 15% scope management buffer for API integrations &amp; design revisions</t>
        </is>
      </c>
      <c r="F8" s="34" t="n"/>
      <c r="G8" s="34" t="n"/>
      <c r="H8" s="34" t="n"/>
      <c r="I8" s="35" t="n"/>
    </row>
    <row r="10">
      <c r="B10" s="6" t="inlineStr">
        <is>
          <t>BASE SCOPE HOURS</t>
        </is>
      </c>
      <c r="C10" s="7" t="n"/>
      <c r="D10" s="6" t="inlineStr">
        <is>
          <t>BASE PROJECT COST</t>
        </is>
      </c>
      <c r="E10" s="7" t="n"/>
      <c r="F10" s="6" t="inlineStr">
        <is>
          <t>CONTINGENCY BUFFER</t>
        </is>
      </c>
      <c r="G10" s="7" t="n"/>
      <c r="H10" s="6" t="inlineStr">
        <is>
          <t>TOTAL CLIENT QUOTE</t>
        </is>
      </c>
      <c r="I10" s="7" t="n"/>
    </row>
    <row r="11">
      <c r="B11" s="41">
        <f>E22</f>
        <v/>
      </c>
      <c r="C11" s="7" t="n"/>
      <c r="D11" s="42">
        <f>G22</f>
        <v/>
      </c>
      <c r="E11" s="7" t="n"/>
      <c r="F11" s="9">
        <f>G23</f>
        <v/>
      </c>
      <c r="G11" s="7" t="n"/>
      <c r="H11" s="9">
        <f>G24</f>
        <v/>
      </c>
      <c r="I11" s="7" t="n"/>
    </row>
    <row r="12">
      <c r="B12" s="7" t="n"/>
      <c r="C12" s="7" t="n"/>
      <c r="D12" s="7" t="n"/>
      <c r="E12" s="7" t="n"/>
      <c r="F12" s="7" t="n"/>
      <c r="G12" s="7" t="n"/>
      <c r="H12" s="7" t="n"/>
      <c r="I12" s="7" t="n"/>
    </row>
    <row r="14">
      <c r="B14" s="43" t="inlineStr">
        <is>
          <t>Milestone Budget Rollup &amp; Quote Summary</t>
        </is>
      </c>
    </row>
    <row r="15">
      <c r="B15" s="12" t="inlineStr">
        <is>
          <t>Milestone Phase</t>
        </is>
      </c>
      <c r="C15" s="12" t="inlineStr">
        <is>
          <t>Deliverable Focus</t>
        </is>
      </c>
      <c r="D15" s="44" t="inlineStr">
        <is>
          <t>Target Timeline</t>
        </is>
      </c>
      <c r="E15" s="13" t="inlineStr">
        <is>
          <t>Est. Hours</t>
        </is>
      </c>
      <c r="F15" s="13" t="inlineStr">
        <is>
          <t>% of Hours</t>
        </is>
      </c>
      <c r="G15" s="13" t="inlineStr">
        <is>
          <t>Milestone Cost</t>
        </is>
      </c>
      <c r="H15" s="13" t="inlineStr">
        <is>
          <t>% of Base</t>
        </is>
      </c>
      <c r="I15" s="12" t="inlineStr">
        <is>
          <t>Milestone Status</t>
        </is>
      </c>
    </row>
    <row r="16">
      <c r="B16" s="19" t="inlineStr">
        <is>
          <t>Phase 1: Discovery &amp; Strategy</t>
        </is>
      </c>
      <c r="C16" s="15" t="inlineStr">
        <is>
          <t>Technical audit, user flows, architecture spec</t>
        </is>
      </c>
      <c r="D16" s="36" t="inlineStr">
        <is>
          <t>Weeks 1–2</t>
        </is>
      </c>
      <c r="E16" s="45">
        <f>F34</f>
        <v/>
      </c>
      <c r="F16" s="18">
        <f>IF($E$22&gt;0,E16/$E$22,0)</f>
        <v/>
      </c>
      <c r="G16" s="46">
        <f>H34</f>
        <v/>
      </c>
      <c r="H16" s="18">
        <f>IF($G$22&gt;0,G16/$G$22,0)</f>
        <v/>
      </c>
      <c r="I16" s="17" t="inlineStr">
        <is>
          <t>Ready to Start</t>
        </is>
      </c>
    </row>
    <row r="17">
      <c r="B17" s="19" t="inlineStr">
        <is>
          <t>Phase 2: Design &amp; Prototyping</t>
        </is>
      </c>
      <c r="C17" s="15" t="inlineStr">
        <is>
          <t>UI system, responsive screens, clickable prototype</t>
        </is>
      </c>
      <c r="D17" s="36" t="inlineStr">
        <is>
          <t>Weeks 3–5</t>
        </is>
      </c>
      <c r="E17" s="45">
        <f>F42</f>
        <v/>
      </c>
      <c r="F17" s="18">
        <f>IF($E$22&gt;0,E17/$E$22,0)</f>
        <v/>
      </c>
      <c r="G17" s="46">
        <f>H42</f>
        <v/>
      </c>
      <c r="H17" s="18">
        <f>IF($G$22&gt;0,G17/$G$22,0)</f>
        <v/>
      </c>
      <c r="I17" s="17" t="inlineStr">
        <is>
          <t>Queued</t>
        </is>
      </c>
    </row>
    <row r="18">
      <c r="B18" s="19" t="inlineStr">
        <is>
          <t>Phase 3: Build &amp; Development</t>
        </is>
      </c>
      <c r="C18" s="15" t="inlineStr">
        <is>
          <t>Core stack, API integration, payment &amp; database</t>
        </is>
      </c>
      <c r="D18" s="36" t="inlineStr">
        <is>
          <t>Weeks 6–11</t>
        </is>
      </c>
      <c r="E18" s="45">
        <f>F51</f>
        <v/>
      </c>
      <c r="F18" s="18">
        <f>IF($E$22&gt;0,E18/$E$22,0)</f>
        <v/>
      </c>
      <c r="G18" s="46">
        <f>H51</f>
        <v/>
      </c>
      <c r="H18" s="18">
        <f>IF($G$22&gt;0,G18/$G$22,0)</f>
        <v/>
      </c>
      <c r="I18" s="17" t="inlineStr">
        <is>
          <t>Queued</t>
        </is>
      </c>
    </row>
    <row r="19">
      <c r="B19" s="19" t="inlineStr">
        <is>
          <t>Phase 4: Quality Assurance &amp; Testing</t>
        </is>
      </c>
      <c r="C19" s="15" t="inlineStr">
        <is>
          <t>E2E automated testing, cross-browser, security, UAT</t>
        </is>
      </c>
      <c r="D19" s="36" t="inlineStr">
        <is>
          <t>Weeks 12–13</t>
        </is>
      </c>
      <c r="E19" s="45">
        <f>F59</f>
        <v/>
      </c>
      <c r="F19" s="18">
        <f>IF($E$22&gt;0,E19/$E$22,0)</f>
        <v/>
      </c>
      <c r="G19" s="46">
        <f>H59</f>
        <v/>
      </c>
      <c r="H19" s="18">
        <f>IF($G$22&gt;0,G19/$G$22,0)</f>
        <v/>
      </c>
      <c r="I19" s="17" t="inlineStr">
        <is>
          <t>Queued</t>
        </is>
      </c>
    </row>
    <row r="20">
      <c r="B20" s="19" t="inlineStr">
        <is>
          <t>Phase 5: Launch &amp; Handover</t>
        </is>
      </c>
      <c r="C20" s="15" t="inlineStr">
        <is>
          <t>Production cutover, monitoring, docs, 30d warranty</t>
        </is>
      </c>
      <c r="D20" s="36" t="inlineStr">
        <is>
          <t>Weeks 14–15</t>
        </is>
      </c>
      <c r="E20" s="45">
        <f>F67</f>
        <v/>
      </c>
      <c r="F20" s="18">
        <f>IF($E$22&gt;0,E20/$E$22,0)</f>
        <v/>
      </c>
      <c r="G20" s="46">
        <f>H67</f>
        <v/>
      </c>
      <c r="H20" s="18">
        <f>IF($G$22&gt;0,G20/$G$22,0)</f>
        <v/>
      </c>
      <c r="I20" s="17" t="inlineStr">
        <is>
          <t>Queued</t>
        </is>
      </c>
    </row>
    <row r="22">
      <c r="B22" s="21" t="inlineStr">
        <is>
          <t>Subtotal — Base Project Scope</t>
        </is>
      </c>
      <c r="C22" s="22" t="inlineStr">
        <is>
          <t>Sum of all milestone core deliverables</t>
        </is>
      </c>
      <c r="D22" s="47" t="inlineStr">
        <is>
          <t>15 Weeks Total</t>
        </is>
      </c>
      <c r="E22" s="28">
        <f>SUM(E16:E20)</f>
        <v/>
      </c>
      <c r="F22" s="48">
        <f>SUM(F16:F20)</f>
        <v/>
      </c>
      <c r="G22" s="23">
        <f>SUM(G16:G20)</f>
        <v/>
      </c>
      <c r="H22" s="48">
        <f>SUM(H16:H20)</f>
        <v/>
      </c>
      <c r="I22" s="47" t="inlineStr">
        <is>
          <t>100.0% Scoped</t>
        </is>
      </c>
    </row>
    <row r="23">
      <c r="B23" s="19" t="inlineStr">
        <is>
          <t>Contingency Buffer</t>
        </is>
      </c>
      <c r="C23" s="15" t="inlineStr">
        <is>
          <t>Calculated risk &amp; scope adjustment reserve</t>
        </is>
      </c>
      <c r="D23" s="17" t="inlineStr">
        <is>
          <t>As Needed</t>
        </is>
      </c>
      <c r="E23" s="45">
        <f>E22*$C$8</f>
        <v/>
      </c>
      <c r="F23" s="18">
        <f>$C$8</f>
        <v/>
      </c>
      <c r="G23" s="49">
        <f>G22*$C$8</f>
        <v/>
      </c>
      <c r="H23" s="18">
        <f>$C$8</f>
        <v/>
      </c>
      <c r="I23" s="17" t="inlineStr">
        <is>
          <t>Risk Reserve</t>
        </is>
      </c>
    </row>
    <row r="24">
      <c r="B24" s="50" t="inlineStr">
        <is>
          <t>GRAND TOTAL CLIENT QUOTE</t>
        </is>
      </c>
      <c r="C24" s="22" t="inlineStr">
        <is>
          <t>Total project commitment including contingency buffer</t>
        </is>
      </c>
      <c r="D24" s="47" t="inlineStr">
        <is>
          <t>15 Weeks</t>
        </is>
      </c>
      <c r="E24" s="51">
        <f>E22+E23</f>
        <v/>
      </c>
      <c r="F24" s="24" t="inlineStr">
        <is>
          <t>-</t>
        </is>
      </c>
      <c r="G24" s="52">
        <f>G22+G23</f>
        <v/>
      </c>
      <c r="H24" s="24" t="inlineStr">
        <is>
          <t>-</t>
        </is>
      </c>
      <c r="I24" s="47" t="inlineStr">
        <is>
          <t>Client SOW Quote</t>
        </is>
      </c>
    </row>
    <row r="26">
      <c r="B26" s="43" t="inlineStr">
        <is>
          <t>Detailed Milestone Scope &amp; Resource Breakdown</t>
        </is>
      </c>
    </row>
    <row r="28">
      <c r="B28" s="53" t="inlineStr">
        <is>
          <t>Milestone 1: Discovery &amp; Strategy</t>
        </is>
      </c>
    </row>
    <row r="29">
      <c r="B29" s="44" t="inlineStr">
        <is>
          <t>Task #</t>
        </is>
      </c>
      <c r="C29" s="12" t="inlineStr">
        <is>
          <t>Deliverable / Activity Description</t>
        </is>
      </c>
      <c r="D29" s="12" t="inlineStr">
        <is>
          <t>Role / Resource</t>
        </is>
      </c>
      <c r="E29" s="44" t="inlineStr">
        <is>
          <t>Complexity</t>
        </is>
      </c>
      <c r="F29" s="13" t="inlineStr">
        <is>
          <t>Est. Hours</t>
        </is>
      </c>
      <c r="G29" s="13" t="inlineStr">
        <is>
          <t>Hourly Rate</t>
        </is>
      </c>
      <c r="H29" s="13" t="inlineStr">
        <is>
          <t>Line Total</t>
        </is>
      </c>
      <c r="I29" s="12" t="inlineStr">
        <is>
          <t>Deliverables &amp; Acceptance Criteria</t>
        </is>
      </c>
    </row>
    <row r="30">
      <c r="B30" s="54" t="inlineStr">
        <is>
          <t>1.1</t>
        </is>
      </c>
      <c r="C30" s="14" t="inlineStr">
        <is>
          <t>Stakeholder Requirements &amp; Scope Definition</t>
        </is>
      </c>
      <c r="D30" s="14" t="inlineStr">
        <is>
          <t>Solutions Architect</t>
        </is>
      </c>
      <c r="E30" s="36" t="inlineStr">
        <is>
          <t>Medium</t>
        </is>
      </c>
      <c r="F30" s="55" t="n">
        <v>16</v>
      </c>
      <c r="G30" s="38">
        <f>$G$7</f>
        <v/>
      </c>
      <c r="H30" s="46">
        <f>F30*G30</f>
        <v/>
      </c>
      <c r="I30" s="15" t="inlineStr">
        <is>
          <t>Signed Scope Document &amp; KPI Matrix</t>
        </is>
      </c>
    </row>
    <row r="31">
      <c r="B31" s="54" t="inlineStr">
        <is>
          <t>1.2</t>
        </is>
      </c>
      <c r="C31" s="14" t="inlineStr">
        <is>
          <t>Legacy System Audit &amp; Data Architecture Review</t>
        </is>
      </c>
      <c r="D31" s="14" t="inlineStr">
        <is>
          <t>Backend Tech Lead</t>
        </is>
      </c>
      <c r="E31" s="36" t="inlineStr">
        <is>
          <t>High</t>
        </is>
      </c>
      <c r="F31" s="55" t="n">
        <v>20</v>
      </c>
      <c r="G31" s="38">
        <f>$G$7</f>
        <v/>
      </c>
      <c r="H31" s="46">
        <f>F31*G31</f>
        <v/>
      </c>
      <c r="I31" s="15" t="inlineStr">
        <is>
          <t>Architecture Audit Report &amp; Schema Spec</t>
        </is>
      </c>
    </row>
    <row r="32">
      <c r="B32" s="54" t="inlineStr">
        <is>
          <t>1.3</t>
        </is>
      </c>
      <c r="C32" s="14" t="inlineStr">
        <is>
          <t>User Personas, Journeys &amp; UX Flow Mapping</t>
        </is>
      </c>
      <c r="D32" s="14" t="inlineStr">
        <is>
          <t>Principal UX Designer</t>
        </is>
      </c>
      <c r="E32" s="36" t="inlineStr">
        <is>
          <t>Medium</t>
        </is>
      </c>
      <c r="F32" s="55" t="n">
        <v>16</v>
      </c>
      <c r="G32" s="38">
        <f>$G$7</f>
        <v/>
      </c>
      <c r="H32" s="46">
        <f>F32*G32</f>
        <v/>
      </c>
      <c r="I32" s="15" t="inlineStr">
        <is>
          <t>Validated Journey Maps &amp; Information Architecture</t>
        </is>
      </c>
    </row>
    <row r="33">
      <c r="B33" s="54" t="inlineStr">
        <is>
          <t>1.4</t>
        </is>
      </c>
      <c r="C33" s="14" t="inlineStr">
        <is>
          <t>Technical Solution Blueprint &amp; Security Plan</t>
        </is>
      </c>
      <c r="D33" s="14" t="inlineStr">
        <is>
          <t>Principal Architect</t>
        </is>
      </c>
      <c r="E33" s="36" t="inlineStr">
        <is>
          <t>High</t>
        </is>
      </c>
      <c r="F33" s="55" t="n">
        <v>24</v>
      </c>
      <c r="G33" s="38">
        <f>$G$7</f>
        <v/>
      </c>
      <c r="H33" s="46">
        <f>F33*G33</f>
        <v/>
      </c>
      <c r="I33" s="15" t="inlineStr">
        <is>
          <t>System Specification Blueprint v1.0</t>
        </is>
      </c>
    </row>
    <row r="34">
      <c r="B34" s="47" t="inlineStr">
        <is>
          <t>Subtotal</t>
        </is>
      </c>
      <c r="C34" s="21" t="inlineStr">
        <is>
          <t>Total Milestone 1: Discovery &amp; Strategy</t>
        </is>
      </c>
      <c r="D34" s="22" t="inlineStr">
        <is>
          <t>Blended Scope</t>
        </is>
      </c>
      <c r="E34" s="24" t="inlineStr">
        <is>
          <t>-</t>
        </is>
      </c>
      <c r="F34" s="28">
        <f>SUM(F30:F33)</f>
        <v/>
      </c>
      <c r="G34" s="56">
        <f>IF(F34&gt;0,H34/F34,0)</f>
        <v/>
      </c>
      <c r="H34" s="23">
        <f>SUM(H30:H33)</f>
        <v/>
      </c>
      <c r="I34" s="22" t="inlineStr">
        <is>
          <t>Milestone Milestone Sign-Off Required</t>
        </is>
      </c>
    </row>
    <row r="36">
      <c r="B36" s="11" t="inlineStr">
        <is>
          <t>Milestone 2: Design &amp; Prototyping</t>
        </is>
      </c>
    </row>
    <row r="37">
      <c r="B37" s="44" t="inlineStr">
        <is>
          <t>Task #</t>
        </is>
      </c>
      <c r="C37" s="12" t="inlineStr">
        <is>
          <t>Deliverable / Activity Description</t>
        </is>
      </c>
      <c r="D37" s="12" t="inlineStr">
        <is>
          <t>Role / Resource</t>
        </is>
      </c>
      <c r="E37" s="44" t="inlineStr">
        <is>
          <t>Complexity</t>
        </is>
      </c>
      <c r="F37" s="13" t="inlineStr">
        <is>
          <t>Est. Hours</t>
        </is>
      </c>
      <c r="G37" s="13" t="inlineStr">
        <is>
          <t>Hourly Rate</t>
        </is>
      </c>
      <c r="H37" s="13" t="inlineStr">
        <is>
          <t>Line Total</t>
        </is>
      </c>
      <c r="I37" s="12" t="inlineStr">
        <is>
          <t>Deliverables &amp; Acceptance Criteria</t>
        </is>
      </c>
    </row>
    <row r="38">
      <c r="B38" s="54" t="inlineStr">
        <is>
          <t>2.1</t>
        </is>
      </c>
      <c r="C38" s="14" t="inlineStr">
        <is>
          <t>Low-Fidelity Wireframing &amp; Structural Layouts</t>
        </is>
      </c>
      <c r="D38" s="14" t="inlineStr">
        <is>
          <t>Senior UX Designer</t>
        </is>
      </c>
      <c r="E38" s="36" t="inlineStr">
        <is>
          <t>Medium</t>
        </is>
      </c>
      <c r="F38" s="55" t="n">
        <v>24</v>
      </c>
      <c r="G38" s="38">
        <f>$G$7</f>
        <v/>
      </c>
      <c r="H38" s="46">
        <f>F38*G38</f>
        <v/>
      </c>
      <c r="I38" s="15" t="inlineStr">
        <is>
          <t>Approved Core Wireframe Decks</t>
        </is>
      </c>
    </row>
    <row r="39">
      <c r="B39" s="54" t="inlineStr">
        <is>
          <t>2.2</t>
        </is>
      </c>
      <c r="C39" s="14" t="inlineStr">
        <is>
          <t>Design System &amp; Component Token Library</t>
        </is>
      </c>
      <c r="D39" s="14" t="inlineStr">
        <is>
          <t>Design System Lead</t>
        </is>
      </c>
      <c r="E39" s="36" t="inlineStr">
        <is>
          <t>Medium</t>
        </is>
      </c>
      <c r="F39" s="55" t="n">
        <v>20</v>
      </c>
      <c r="G39" s="38">
        <f>$G$7</f>
        <v/>
      </c>
      <c r="H39" s="46">
        <f>F39*G39</f>
        <v/>
      </c>
      <c r="I39" s="15" t="inlineStr">
        <is>
          <t>Figma Token Library &amp; Component Catalog</t>
        </is>
      </c>
    </row>
    <row r="40">
      <c r="B40" s="54" t="inlineStr">
        <is>
          <t>2.3</t>
        </is>
      </c>
      <c r="C40" s="14" t="inlineStr">
        <is>
          <t>High-Fidelity Desktop &amp; Mobile UI Screens</t>
        </is>
      </c>
      <c r="D40" s="14" t="inlineStr">
        <is>
          <t>Senior UI Designer</t>
        </is>
      </c>
      <c r="E40" s="36" t="inlineStr">
        <is>
          <t>High</t>
        </is>
      </c>
      <c r="F40" s="55" t="n">
        <v>40</v>
      </c>
      <c r="G40" s="38">
        <f>$G$7</f>
        <v/>
      </c>
      <c r="H40" s="46">
        <f>F40*G40</f>
        <v/>
      </c>
      <c r="I40" s="15" t="inlineStr">
        <is>
          <t>Complete Responsive UI Mockup Suite</t>
        </is>
      </c>
    </row>
    <row r="41">
      <c r="B41" s="54" t="inlineStr">
        <is>
          <t>2.4</t>
        </is>
      </c>
      <c r="C41" s="14" t="inlineStr">
        <is>
          <t>Interactive Clickable Prototype &amp; Usability Testing</t>
        </is>
      </c>
      <c r="D41" s="14" t="inlineStr">
        <is>
          <t>UI/UX Researcher</t>
        </is>
      </c>
      <c r="E41" s="36" t="inlineStr">
        <is>
          <t>Medium</t>
        </is>
      </c>
      <c r="F41" s="55" t="n">
        <v>16</v>
      </c>
      <c r="G41" s="38">
        <f>$G$7</f>
        <v/>
      </c>
      <c r="H41" s="46">
        <f>F41*G41</f>
        <v/>
      </c>
      <c r="I41" s="15" t="inlineStr">
        <is>
          <t>Usability Test Results &amp; Clickable Prototype</t>
        </is>
      </c>
    </row>
    <row r="42">
      <c r="B42" s="47" t="inlineStr">
        <is>
          <t>Subtotal</t>
        </is>
      </c>
      <c r="C42" s="21" t="inlineStr">
        <is>
          <t>Total Milestone 2: Design &amp; Prototyping</t>
        </is>
      </c>
      <c r="D42" s="22" t="inlineStr">
        <is>
          <t>Blended Scope</t>
        </is>
      </c>
      <c r="E42" s="24" t="inlineStr">
        <is>
          <t>-</t>
        </is>
      </c>
      <c r="F42" s="28">
        <f>SUM(F38:F41)</f>
        <v/>
      </c>
      <c r="G42" s="56">
        <f>IF(F42&gt;0,H42/F42,0)</f>
        <v/>
      </c>
      <c r="H42" s="23">
        <f>SUM(H38:H41)</f>
        <v/>
      </c>
      <c r="I42" s="22" t="inlineStr">
        <is>
          <t>Milestone Milestone Sign-Off Required</t>
        </is>
      </c>
    </row>
    <row r="44">
      <c r="B44" s="11" t="inlineStr">
        <is>
          <t>Milestone 3: Build &amp; Development</t>
        </is>
      </c>
    </row>
    <row r="45">
      <c r="B45" s="44" t="inlineStr">
        <is>
          <t>Task #</t>
        </is>
      </c>
      <c r="C45" s="12" t="inlineStr">
        <is>
          <t>Deliverable / Activity Description</t>
        </is>
      </c>
      <c r="D45" s="12" t="inlineStr">
        <is>
          <t>Role / Resource</t>
        </is>
      </c>
      <c r="E45" s="44" t="inlineStr">
        <is>
          <t>Complexity</t>
        </is>
      </c>
      <c r="F45" s="13" t="inlineStr">
        <is>
          <t>Est. Hours</t>
        </is>
      </c>
      <c r="G45" s="13" t="inlineStr">
        <is>
          <t>Hourly Rate</t>
        </is>
      </c>
      <c r="H45" s="13" t="inlineStr">
        <is>
          <t>Line Total</t>
        </is>
      </c>
      <c r="I45" s="12" t="inlineStr">
        <is>
          <t>Deliverables &amp; Acceptance Criteria</t>
        </is>
      </c>
    </row>
    <row r="46">
      <c r="B46" s="54" t="inlineStr">
        <is>
          <t>3.1</t>
        </is>
      </c>
      <c r="C46" s="14" t="inlineStr">
        <is>
          <t>Cloud DevOps, CI/CD Pipeline &amp; Repo Setup</t>
        </is>
      </c>
      <c r="D46" s="14" t="inlineStr">
        <is>
          <t>DevOps Engineer</t>
        </is>
      </c>
      <c r="E46" s="36" t="inlineStr">
        <is>
          <t>Medium</t>
        </is>
      </c>
      <c r="F46" s="55" t="n">
        <v>16</v>
      </c>
      <c r="G46" s="38">
        <f>$G$7</f>
        <v/>
      </c>
      <c r="H46" s="46">
        <f>F46*G46</f>
        <v/>
      </c>
      <c r="I46" s="15" t="inlineStr">
        <is>
          <t>Automated Build Pipeline &amp; Dev Environments</t>
        </is>
      </c>
    </row>
    <row r="47">
      <c r="B47" s="54" t="inlineStr">
        <is>
          <t>3.2</t>
        </is>
      </c>
      <c r="C47" s="14" t="inlineStr">
        <is>
          <t>Frontend Core Components &amp; State Architecture</t>
        </is>
      </c>
      <c r="D47" s="14" t="inlineStr">
        <is>
          <t>Senior Frontend Dev</t>
        </is>
      </c>
      <c r="E47" s="36" t="inlineStr">
        <is>
          <t>High</t>
        </is>
      </c>
      <c r="F47" s="55" t="n">
        <v>48</v>
      </c>
      <c r="G47" s="38">
        <f>$G$7</f>
        <v/>
      </c>
      <c r="H47" s="46">
        <f>F47*G47</f>
        <v/>
      </c>
      <c r="I47" s="15" t="inlineStr">
        <is>
          <t>Modular React/Next.js Interface Layer</t>
        </is>
      </c>
    </row>
    <row r="48">
      <c r="B48" s="54" t="inlineStr">
        <is>
          <t>3.3</t>
        </is>
      </c>
      <c r="C48" s="14" t="inlineStr">
        <is>
          <t>Backend Microservices, API Schema &amp; Database Engine</t>
        </is>
      </c>
      <c r="D48" s="14" t="inlineStr">
        <is>
          <t>Senior Backend Dev</t>
        </is>
      </c>
      <c r="E48" s="36" t="inlineStr">
        <is>
          <t>High</t>
        </is>
      </c>
      <c r="F48" s="55" t="n">
        <v>56</v>
      </c>
      <c r="G48" s="38">
        <f>$G$7</f>
        <v/>
      </c>
      <c r="H48" s="46">
        <f>F48*G48</f>
        <v/>
      </c>
      <c r="I48" s="15" t="inlineStr">
        <is>
          <t>REST/GraphQL API Endpoints &amp; PostgreSQL Schema</t>
        </is>
      </c>
    </row>
    <row r="49">
      <c r="B49" s="54" t="inlineStr">
        <is>
          <t>3.4</t>
        </is>
      </c>
      <c r="C49" s="14" t="inlineStr">
        <is>
          <t>Payment Gateway &amp; 3rd-Party ERP/CRM Integration</t>
        </is>
      </c>
      <c r="D49" s="14" t="inlineStr">
        <is>
          <t>Senior Backend Dev</t>
        </is>
      </c>
      <c r="E49" s="36" t="inlineStr">
        <is>
          <t>High</t>
        </is>
      </c>
      <c r="F49" s="55" t="n">
        <v>36</v>
      </c>
      <c r="G49" s="38">
        <f>$G$7</f>
        <v/>
      </c>
      <c r="H49" s="46">
        <f>F49*G49</f>
        <v/>
      </c>
      <c r="I49" s="15" t="inlineStr">
        <is>
          <t>Stripe/Adyen &amp; ERP Connector Modules</t>
        </is>
      </c>
    </row>
    <row r="50">
      <c r="B50" s="54" t="inlineStr">
        <is>
          <t>3.5</t>
        </is>
      </c>
      <c r="C50" s="14" t="inlineStr">
        <is>
          <t>CMS Headless Integration &amp; Content Indexing</t>
        </is>
      </c>
      <c r="D50" s="14" t="inlineStr">
        <is>
          <t>Full-Stack Dev</t>
        </is>
      </c>
      <c r="E50" s="36" t="inlineStr">
        <is>
          <t>Medium</t>
        </is>
      </c>
      <c r="F50" s="55" t="n">
        <v>28</v>
      </c>
      <c r="G50" s="38">
        <f>$G$7</f>
        <v/>
      </c>
      <c r="H50" s="46">
        <f>F50*G50</f>
        <v/>
      </c>
      <c r="I50" s="15" t="inlineStr">
        <is>
          <t>Content Management Workflows &amp; Search Index</t>
        </is>
      </c>
    </row>
    <row r="51">
      <c r="B51" s="47" t="inlineStr">
        <is>
          <t>Subtotal</t>
        </is>
      </c>
      <c r="C51" s="21" t="inlineStr">
        <is>
          <t>Total Milestone 3: Build &amp; Development</t>
        </is>
      </c>
      <c r="D51" s="22" t="inlineStr">
        <is>
          <t>Blended Scope</t>
        </is>
      </c>
      <c r="E51" s="24" t="inlineStr">
        <is>
          <t>-</t>
        </is>
      </c>
      <c r="F51" s="28">
        <f>SUM(F46:F50)</f>
        <v/>
      </c>
      <c r="G51" s="56">
        <f>IF(F51&gt;0,H51/F51,0)</f>
        <v/>
      </c>
      <c r="H51" s="23">
        <f>SUM(H46:H50)</f>
        <v/>
      </c>
      <c r="I51" s="22" t="inlineStr">
        <is>
          <t>Milestone Milestone Sign-Off Required</t>
        </is>
      </c>
    </row>
    <row r="53">
      <c r="B53" s="11" t="inlineStr">
        <is>
          <t>Milestone 4: Quality Assurance &amp; Testing</t>
        </is>
      </c>
    </row>
    <row r="54">
      <c r="B54" s="44" t="inlineStr">
        <is>
          <t>Task #</t>
        </is>
      </c>
      <c r="C54" s="12" t="inlineStr">
        <is>
          <t>Deliverable / Activity Description</t>
        </is>
      </c>
      <c r="D54" s="12" t="inlineStr">
        <is>
          <t>Role / Resource</t>
        </is>
      </c>
      <c r="E54" s="44" t="inlineStr">
        <is>
          <t>Complexity</t>
        </is>
      </c>
      <c r="F54" s="13" t="inlineStr">
        <is>
          <t>Est. Hours</t>
        </is>
      </c>
      <c r="G54" s="13" t="inlineStr">
        <is>
          <t>Hourly Rate</t>
        </is>
      </c>
      <c r="H54" s="13" t="inlineStr">
        <is>
          <t>Line Total</t>
        </is>
      </c>
      <c r="I54" s="12" t="inlineStr">
        <is>
          <t>Deliverables &amp; Acceptance Criteria</t>
        </is>
      </c>
    </row>
    <row r="55">
      <c r="B55" s="54" t="inlineStr">
        <is>
          <t>4.1</t>
        </is>
      </c>
      <c r="C55" s="14" t="inlineStr">
        <is>
          <t>Automated E2E, Unit &amp; Integration Test Suites</t>
        </is>
      </c>
      <c r="D55" s="14" t="inlineStr">
        <is>
          <t>QA Automation Lead</t>
        </is>
      </c>
      <c r="E55" s="36" t="inlineStr">
        <is>
          <t>Medium</t>
        </is>
      </c>
      <c r="F55" s="55" t="n">
        <v>24</v>
      </c>
      <c r="G55" s="38">
        <f>$G$7</f>
        <v/>
      </c>
      <c r="H55" s="46">
        <f>F55*G55</f>
        <v/>
      </c>
      <c r="I55" s="15" t="inlineStr">
        <is>
          <t>Automated Test Coverage Suite (&gt;85% passing)</t>
        </is>
      </c>
    </row>
    <row r="56">
      <c r="B56" s="54" t="inlineStr">
        <is>
          <t>4.2</t>
        </is>
      </c>
      <c r="C56" s="14" t="inlineStr">
        <is>
          <t>Cross-Browser &amp; Multi-Device Compatibility Testing</t>
        </is>
      </c>
      <c r="D56" s="14" t="inlineStr">
        <is>
          <t>QA Engineer</t>
        </is>
      </c>
      <c r="E56" s="36" t="inlineStr">
        <is>
          <t>Low</t>
        </is>
      </c>
      <c r="F56" s="55" t="n">
        <v>16</v>
      </c>
      <c r="G56" s="38">
        <f>$G$7</f>
        <v/>
      </c>
      <c r="H56" s="46">
        <f>F56*G56</f>
        <v/>
      </c>
      <c r="I56" s="15" t="inlineStr">
        <is>
          <t>Compatibility Matrix Sign-Off</t>
        </is>
      </c>
    </row>
    <row r="57">
      <c r="B57" s="54" t="inlineStr">
        <is>
          <t>4.3</t>
        </is>
      </c>
      <c r="C57" s="14" t="inlineStr">
        <is>
          <t>Security Vulnerability, Pentest &amp; Performance Audit</t>
        </is>
      </c>
      <c r="D57" s="14" t="inlineStr">
        <is>
          <t>Security Consultant</t>
        </is>
      </c>
      <c r="E57" s="36" t="inlineStr">
        <is>
          <t>High</t>
        </is>
      </c>
      <c r="F57" s="55" t="n">
        <v>20</v>
      </c>
      <c r="G57" s="38">
        <f>$G$7</f>
        <v/>
      </c>
      <c r="H57" s="46">
        <f>F57*G57</f>
        <v/>
      </c>
      <c r="I57" s="15" t="inlineStr">
        <is>
          <t>Security Audit Report &amp; Lighthouse 95+ Audit</t>
        </is>
      </c>
    </row>
    <row r="58">
      <c r="B58" s="54" t="inlineStr">
        <is>
          <t>4.4</t>
        </is>
      </c>
      <c r="C58" s="14" t="inlineStr">
        <is>
          <t>User Acceptance Testing (UAT) Support &amp; Issue Triage</t>
        </is>
      </c>
      <c r="D58" s="14" t="inlineStr">
        <is>
          <t>Full-Stack Dev</t>
        </is>
      </c>
      <c r="E58" s="36" t="inlineStr">
        <is>
          <t>Medium</t>
        </is>
      </c>
      <c r="F58" s="55" t="n">
        <v>24</v>
      </c>
      <c r="G58" s="38">
        <f>$G$7</f>
        <v/>
      </c>
      <c r="H58" s="46">
        <f>F58*G58</f>
        <v/>
      </c>
      <c r="I58" s="15" t="inlineStr">
        <is>
          <t>Resolved Bug Triage &amp; Client UAT Approval</t>
        </is>
      </c>
    </row>
    <row r="59">
      <c r="B59" s="47" t="inlineStr">
        <is>
          <t>Subtotal</t>
        </is>
      </c>
      <c r="C59" s="21" t="inlineStr">
        <is>
          <t>Total Milestone 4: Quality Assurance &amp; Testing</t>
        </is>
      </c>
      <c r="D59" s="22" t="inlineStr">
        <is>
          <t>Blended Scope</t>
        </is>
      </c>
      <c r="E59" s="24" t="inlineStr">
        <is>
          <t>-</t>
        </is>
      </c>
      <c r="F59" s="28">
        <f>SUM(F55:F58)</f>
        <v/>
      </c>
      <c r="G59" s="56">
        <f>IF(F59&gt;0,H59/F59,0)</f>
        <v/>
      </c>
      <c r="H59" s="23">
        <f>SUM(H55:H58)</f>
        <v/>
      </c>
      <c r="I59" s="22" t="inlineStr">
        <is>
          <t>Milestone Milestone Sign-Off Required</t>
        </is>
      </c>
    </row>
    <row r="61">
      <c r="B61" s="53" t="inlineStr">
        <is>
          <t>Milestone 5: Launch &amp; Handover</t>
        </is>
      </c>
    </row>
    <row r="62">
      <c r="B62" s="44" t="inlineStr">
        <is>
          <t>Task #</t>
        </is>
      </c>
      <c r="C62" s="12" t="inlineStr">
        <is>
          <t>Deliverable / Activity Description</t>
        </is>
      </c>
      <c r="D62" s="12" t="inlineStr">
        <is>
          <t>Role / Resource</t>
        </is>
      </c>
      <c r="E62" s="44" t="inlineStr">
        <is>
          <t>Complexity</t>
        </is>
      </c>
      <c r="F62" s="13" t="inlineStr">
        <is>
          <t>Est. Hours</t>
        </is>
      </c>
      <c r="G62" s="13" t="inlineStr">
        <is>
          <t>Hourly Rate</t>
        </is>
      </c>
      <c r="H62" s="13" t="inlineStr">
        <is>
          <t>Line Total</t>
        </is>
      </c>
      <c r="I62" s="12" t="inlineStr">
        <is>
          <t>Deliverables &amp; Acceptance Criteria</t>
        </is>
      </c>
    </row>
    <row r="63">
      <c r="B63" s="54" t="inlineStr">
        <is>
          <t>5.1</t>
        </is>
      </c>
      <c r="C63" s="14" t="inlineStr">
        <is>
          <t>Production Cloud Deployment &amp; DNS Zero-Downtime Cutover</t>
        </is>
      </c>
      <c r="D63" s="14" t="inlineStr">
        <is>
          <t>DevOps Tech Lead</t>
        </is>
      </c>
      <c r="E63" s="36" t="inlineStr">
        <is>
          <t>Medium</t>
        </is>
      </c>
      <c r="F63" s="55" t="n">
        <v>12</v>
      </c>
      <c r="G63" s="38">
        <f>$G$7</f>
        <v/>
      </c>
      <c r="H63" s="46">
        <f>F63*G63</f>
        <v/>
      </c>
      <c r="I63" s="15" t="inlineStr">
        <is>
          <t>Production Live Deployment &amp; SSL/DNS Active</t>
        </is>
      </c>
    </row>
    <row r="64">
      <c r="B64" s="54" t="inlineStr">
        <is>
          <t>5.2</t>
        </is>
      </c>
      <c r="C64" s="14" t="inlineStr">
        <is>
          <t>Live Telemetry, APM Monitoring &amp; Alerting Setup</t>
        </is>
      </c>
      <c r="D64" s="14" t="inlineStr">
        <is>
          <t>DevOps Engineer</t>
        </is>
      </c>
      <c r="E64" s="36" t="inlineStr">
        <is>
          <t>Low</t>
        </is>
      </c>
      <c r="F64" s="55" t="n">
        <v>8</v>
      </c>
      <c r="G64" s="38">
        <f>$G$7</f>
        <v/>
      </c>
      <c r="H64" s="46">
        <f>F64*G64</f>
        <v/>
      </c>
      <c r="I64" s="15" t="inlineStr">
        <is>
          <t>Datadog/Sentry Dashboards &amp; Alert Rules</t>
        </is>
      </c>
    </row>
    <row r="65">
      <c r="B65" s="54" t="inlineStr">
        <is>
          <t>5.3</t>
        </is>
      </c>
      <c r="C65" s="14" t="inlineStr">
        <is>
          <t>Technical Documentation, SOP Runbooks &amp; Client Training</t>
        </is>
      </c>
      <c r="D65" s="14" t="inlineStr">
        <is>
          <t>Solutions Architect</t>
        </is>
      </c>
      <c r="E65" s="36" t="inlineStr">
        <is>
          <t>Medium</t>
        </is>
      </c>
      <c r="F65" s="55" t="n">
        <v>16</v>
      </c>
      <c r="G65" s="38">
        <f>$G$7</f>
        <v/>
      </c>
      <c r="H65" s="46">
        <f>F65*G65</f>
        <v/>
      </c>
      <c r="I65" s="15" t="inlineStr">
        <is>
          <t>Admin SOP Handbook &amp; Recorded Training Session</t>
        </is>
      </c>
    </row>
    <row r="66">
      <c r="B66" s="54" t="inlineStr">
        <is>
          <t>5.4</t>
        </is>
      </c>
      <c r="C66" s="14" t="inlineStr">
        <is>
          <t>30-Day Post-Launch Hypercare Warranty &amp; Support</t>
        </is>
      </c>
      <c r="D66" s="14" t="inlineStr">
        <is>
          <t>Senior Full-Stack Dev</t>
        </is>
      </c>
      <c r="E66" s="36" t="inlineStr">
        <is>
          <t>Medium</t>
        </is>
      </c>
      <c r="F66" s="55" t="n">
        <v>24</v>
      </c>
      <c r="G66" s="38">
        <f>$G$7</f>
        <v/>
      </c>
      <c r="H66" s="46">
        <f>F66*G66</f>
        <v/>
      </c>
      <c r="I66" s="15" t="inlineStr">
        <is>
          <t>Hypercare Ticket SLA &amp; Resolution Log</t>
        </is>
      </c>
    </row>
    <row r="67">
      <c r="B67" s="47" t="inlineStr">
        <is>
          <t>Subtotal</t>
        </is>
      </c>
      <c r="C67" s="21" t="inlineStr">
        <is>
          <t>Total Milestone 5: Launch &amp; Handover</t>
        </is>
      </c>
      <c r="D67" s="22" t="inlineStr">
        <is>
          <t>Blended Scope</t>
        </is>
      </c>
      <c r="E67" s="24" t="inlineStr">
        <is>
          <t>-</t>
        </is>
      </c>
      <c r="F67" s="28">
        <f>SUM(F63:F66)</f>
        <v/>
      </c>
      <c r="G67" s="56">
        <f>IF(F67&gt;0,H67/F67,0)</f>
        <v/>
      </c>
      <c r="H67" s="23">
        <f>SUM(H63:H66)</f>
        <v/>
      </c>
      <c r="I67" s="22" t="inlineStr">
        <is>
          <t>Milestone Milestone Sign-Off Required</t>
        </is>
      </c>
    </row>
  </sheetData>
  <mergeCells count="19">
    <mergeCell ref="D10:E10"/>
    <mergeCell ref="G6:I6"/>
    <mergeCell ref="F10:G10"/>
    <mergeCell ref="H10:I10"/>
    <mergeCell ref="E8:I8"/>
    <mergeCell ref="G5:I5"/>
    <mergeCell ref="F11:G12"/>
    <mergeCell ref="B61:I61"/>
    <mergeCell ref="B44:I44"/>
    <mergeCell ref="B53:I53"/>
    <mergeCell ref="B10:C10"/>
    <mergeCell ref="B28:I28"/>
    <mergeCell ref="C6:E6"/>
    <mergeCell ref="C5:E5"/>
    <mergeCell ref="B11:C12"/>
    <mergeCell ref="D11:E12"/>
    <mergeCell ref="H11:I12"/>
    <mergeCell ref="B36:I36"/>
    <mergeCell ref="G7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2026-10-02T01:15:31Z</dcterms:created>
  <dcterms:modified xmlns:dcterms="http://purl.org/dc/terms/" xmlns:xsi="http://www.w3.org/2001/XMLSchema-instance" xsi:type="dcterms:W3CDTF">2026-10-02T01:15:31Z</dcterms:modified>
</cp:coreProperties>
</file>